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· Settings" sheetId="1" state="visible" r:id="rId2"/>
    <sheet name="2 · Quote a Job" sheetId="2" state="visible" r:id="rId3"/>
    <sheet name="3 · Price Tier Table" sheetId="3" state="visible" r:id="rId4"/>
    <sheet name="4 · Cheat Sheet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<sst xmlns="http://schemas.openxmlformats.org/spreadsheetml/2006/main" count="86" uniqueCount="85">
  <si>
    <t xml:space="preserve">Your Cost Settings</t>
  </si>
  <si>
    <t xml:space="preserve">Fill the yellow cells once. Everything else in the workbook reads from here.</t>
  </si>
  <si>
    <t xml:space="preserve">Setting</t>
  </si>
  <si>
    <t xml:space="preserve">Value</t>
  </si>
  <si>
    <t xml:space="preserve">Blank garment, wholesale ($/pc)</t>
  </si>
  <si>
    <t xml:space="preserve">Your actual supplier price, e.g. a Gildan 5000</t>
  </si>
  <si>
    <t xml:space="preserve">Ink cost ($/kg)</t>
  </si>
  <si>
    <t xml:space="preserve">Plastisol runs $25–45/kg; water-based higher</t>
  </si>
  <si>
    <t xml:space="preserve">Ink use per shirt per color (grams)</t>
  </si>
  <si>
    <t xml:space="preserve">~9–12g for a standard chest print</t>
  </si>
  <si>
    <t xml:space="preserve">Hourly labor rate ($/hr)</t>
  </si>
  <si>
    <t xml:space="preserve">Pay yourself a real wage — not $0</t>
  </si>
  <si>
    <t xml:space="preserve">Screen making cost per color ($)</t>
  </si>
  <si>
    <t xml:space="preserve">Mesh+emulsion+~30–60 min labor+reclaim</t>
  </si>
  <si>
    <t xml:space="preserve">Press setup time per job (hours)</t>
  </si>
  <si>
    <t xml:space="preserve">Load, register, test prints, cleanup</t>
  </si>
  <si>
    <t xml:space="preserve">Print speed, 1 color (shirts/hr)</t>
  </si>
  <si>
    <t xml:space="preserve">Manual press, experienced printer: 60–80</t>
  </si>
  <si>
    <t xml:space="preserve">Speed loss per extra color (%)</t>
  </si>
  <si>
    <t xml:space="preserve">Each added color slows the run</t>
  </si>
  <si>
    <t xml:space="preserve">Spoilage allowance (%)</t>
  </si>
  <si>
    <t xml:space="preserve">1–3% misprints on normal jobs</t>
  </si>
  <si>
    <t xml:space="preserve">Monthly overhead ($/month)</t>
  </si>
  <si>
    <t xml:space="preserve">Rent+utilities+insurance+equipment payments</t>
  </si>
  <si>
    <t xml:space="preserve">Monthly print volume (pieces/month)</t>
  </si>
  <si>
    <t xml:space="preserve">Be honest, use a slow-month average</t>
  </si>
  <si>
    <t xml:space="preserve">Default markup (%)</t>
  </si>
  <si>
    <t xml:space="preserve">Added on top of cost. 40% markup = 28.6% margin</t>
  </si>
  <si>
    <t xml:space="preserve">Derived (do not edit)</t>
  </si>
  <si>
    <t xml:space="preserve">Overhead per piece ($)</t>
  </si>
  <si>
    <t xml:space="preserve">Ink cost per shirt per color ($)</t>
  </si>
  <si>
    <t xml:space="preserve">Quote a Job</t>
  </si>
  <si>
    <t xml:space="preserve">Fill the 5 yellow cells. The quote builds itself.</t>
  </si>
  <si>
    <t xml:space="preserve">Job input</t>
  </si>
  <si>
    <t xml:space="preserve">Quantity (pieces)</t>
  </si>
  <si>
    <t xml:space="preserve">Number of colors</t>
  </si>
  <si>
    <t xml:space="preserve">Print locations</t>
  </si>
  <si>
    <t xml:space="preserve">Garment price for this job ($/pc)</t>
  </si>
  <si>
    <t xml:space="preserve">Markup for this job (%)</t>
  </si>
  <si>
    <t xml:space="preserve">Cost breakdown</t>
  </si>
  <si>
    <t xml:space="preserve">Fixed: screens (colors × per-screen × locations)</t>
  </si>
  <si>
    <t xml:space="preserve">Fixed: setup labor (setup hours × rate × locations)</t>
  </si>
  <si>
    <t xml:space="preserve">Fixed total</t>
  </si>
  <si>
    <t xml:space="preserve">Fixed cost per piece</t>
  </si>
  <si>
    <t xml:space="preserve">Garment</t>
  </si>
  <si>
    <t xml:space="preserve">Ink per piece (colors × locations)</t>
  </si>
  <si>
    <t xml:space="preserve">Print labor per piece</t>
  </si>
  <si>
    <t xml:space="preserve">Spoilage per piece</t>
  </si>
  <si>
    <t xml:space="preserve">Overhead per piece</t>
  </si>
  <si>
    <t xml:space="preserve">TRUE COST per piece</t>
  </si>
  <si>
    <t xml:space="preserve">Suggested price per piece</t>
  </si>
  <si>
    <t xml:space="preserve">Profit per piece</t>
  </si>
  <si>
    <t xml:space="preserve">Order total (price × qty)</t>
  </si>
  <si>
    <t xml:space="preserve">Order total profit</t>
  </si>
  <si>
    <t xml:space="preserve">Small-order warning</t>
  </si>
  <si>
    <t xml:space="preserve">Quantity Break Table</t>
  </si>
  <si>
    <t xml:space="preserve">Reads the job from Sheet 2 and re-prices it at standard quantities. Print or screenshot this for the customer.</t>
  </si>
  <si>
    <t xml:space="preserve">Quantity</t>
  </si>
  <si>
    <t xml:space="preserve">Fixed/pc</t>
  </si>
  <si>
    <t xml:space="preserve">Cost/pc</t>
  </si>
  <si>
    <t xml:space="preserve">Price/pc</t>
  </si>
  <si>
    <t xml:space="preserve">Order total</t>
  </si>
  <si>
    <t xml:space="preserve">Note: per-piece extras (underbase, extra locations, artwork, rush) belong on the quote as visible lines — see Sheet 4.</t>
  </si>
  <si>
    <t xml:space="preserve">Pricing Cheat Sheet</t>
  </si>
  <si>
    <t xml:space="preserve">The rules of thumb from the ScreenPrint Foundry pricing guide, on one page.</t>
  </si>
  <si>
    <t xml:space="preserve">Markup → actual margin</t>
  </si>
  <si>
    <t xml:space="preserve">Common surcharges (typical ranges)</t>
  </si>
  <si>
    <t xml:space="preserve">Markup</t>
  </si>
  <si>
    <t xml:space="preserve">Margin</t>
  </si>
  <si>
    <t xml:space="preserve">Underbase on darks</t>
  </si>
  <si>
    <t xml:space="preserve">counts as an extra color: extra screen + print pass</t>
  </si>
  <si>
    <t xml:space="preserve">Extra print location</t>
  </si>
  <si>
    <t xml:space="preserve">nearly a second job — second setup, second run</t>
  </si>
  <si>
    <t xml:space="preserve">Artwork cleanup</t>
  </si>
  <si>
    <t xml:space="preserve">$25–60/hr, often waived above a quantity threshold</t>
  </si>
  <si>
    <t xml:space="preserve">Rush fee</t>
  </si>
  <si>
    <t xml:space="preserve">20–50% premium for jumping the queue</t>
  </si>
  <si>
    <t xml:space="preserve">Setup / screen fee</t>
  </si>
  <si>
    <t xml:space="preserve">$20–40 per screen, visible line or folded in — never free</t>
  </si>
  <si>
    <t xml:space="preserve">Small orders (&lt;24 pcs)</t>
  </si>
  <si>
    <t xml:space="preserve">price high, set a minimum, or route to DTG/DTF</t>
  </si>
  <si>
    <t xml:space="preserve">The one-line formula</t>
  </si>
  <si>
    <t xml:space="preserve">Price per piece = (Fixed costs ÷ Quantity) + Per-piece cost, × (1 + markup). Fixed = screens + setup. Per-piece = garment + ink + labor + spoilage + overhead.</t>
  </si>
  <si>
    <t xml:space="preserve">Full guide: screenprintfoundry.com/business/how-to-price-screen-printing-jobs/</t>
  </si>
  <si>
    <t xml:space="preserve">Free calculator: screenprintfoundry.com/tools/pricing-calculator/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</si>
</sst>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"/>
    <numFmt numFmtId="166" formatCode="0.0#"/>
    <numFmt numFmtId="167" formatCode="0.0%"/>
    <numFmt numFmtId="168" formatCode="0"/>
    <numFmt numFmtId="169" formatCode="0%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4A4238"/>
      <name val="Georgia"/>
      <family val="0"/>
      <charset val="1"/>
    </font>
    <font>
      <i val="true"/>
      <sz val="10"/>
      <color rgb="FF8A7F6B"/>
      <name val="Calibri"/>
      <family val="0"/>
      <charset val="1"/>
    </font>
    <font>
      <b val="true"/>
      <sz val="12"/>
      <color rgb="FFA4552E"/>
      <name val="Georgia"/>
      <family val="0"/>
      <charset val="1"/>
    </font>
    <font>
      <sz val="11"/>
      <color rgb="FF4A4238"/>
      <name val="Calibri"/>
      <family val="0"/>
      <charset val="1"/>
    </font>
    <font>
      <b val="true"/>
      <sz val="11"/>
      <name val="Calibri"/>
      <family val="0"/>
      <charset val="1"/>
    </font>
    <font>
      <sz val="9"/>
      <color rgb="FF8A7F6B"/>
      <name val="Cambria"/>
      <family val="0"/>
      <charset val="1"/>
    </font>
    <font>
      <b val="true"/>
      <sz val="11"/>
      <color rgb="FFA4552E"/>
      <name val="Cambria"/>
      <family val="0"/>
      <charset val="1"/>
    </font>
    <font>
      <sz val="10"/>
      <name val="Cambria"/>
      <family val="0"/>
      <charset val="1"/>
    </font>
    <font>
      <i val="true"/>
      <sz val="9"/>
      <color rgb="FF8A7F6B"/>
      <name val="Cambria"/>
      <family val="0"/>
      <charset val="1"/>
    </font>
    <font>
      <i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C4"/>
        <bgColor rgb="FFF2EDE2"/>
      </patternFill>
    </fill>
    <fill>
      <patternFill patternType="solid">
        <fgColor rgb="FFF2EDE2"/>
        <bgColor rgb="FFFFF3C4"/>
      </patternFill>
    </fill>
    <fill>
      <patternFill patternType="solid">
        <fgColor rgb="FFF8D7DA"/>
        <bgColor rgb="FFF2ED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4AB"/>
      </left>
      <right style="thin">
        <color rgb="FFCFC4AB"/>
      </right>
      <top style="thin">
        <color rgb="FFCFC4AB"/>
      </top>
      <bottom style="thin">
        <color rgb="FFCFC4A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EDE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4AB"/>
      <rgbColor rgb="FF8A7F6B"/>
      <rgbColor rgb="FF9999FF"/>
      <rgbColor rgb="FF993366"/>
      <rgbColor rgb="FFFFF3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4552E"/>
      <rgbColor rgb="FF993366"/>
      <rgbColor rgb="FF333399"/>
      <rgbColor rgb="FF4A4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7" min="3" style="0" width="14"/>
    <col collapsed="false" customWidth="true" hidden="false" outlineLevel="0" max="8" min="8" style="0" width="16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 t="s">
        <v>3</v>
      </c>
    </row>
    <row r="6" customFormat="false" ht="15" hidden="false" customHeight="false" outlineLevel="0" collapsed="false">
      <c r="B6" s="4" t="s">
        <v>4</v>
      </c>
      <c r="C6" s="5" t="n">
        <v>3.25</v>
      </c>
      <c r="D6" s="6" t="s">
        <v>5</v>
      </c>
    </row>
    <row r="7" customFormat="false" ht="15" hidden="false" customHeight="false" outlineLevel="0" collapsed="false">
      <c r="B7" s="4" t="s">
        <v>6</v>
      </c>
      <c r="C7" s="5" t="n">
        <v>38</v>
      </c>
      <c r="D7" s="6" t="s">
        <v>7</v>
      </c>
    </row>
    <row r="8" customFormat="false" ht="15" hidden="false" customHeight="false" outlineLevel="0" collapsed="false">
      <c r="B8" s="4" t="s">
        <v>8</v>
      </c>
      <c r="C8" s="7" t="n">
        <v>9</v>
      </c>
      <c r="D8" s="6" t="s">
        <v>9</v>
      </c>
    </row>
    <row r="9" customFormat="false" ht="15" hidden="false" customHeight="false" outlineLevel="0" collapsed="false">
      <c r="B9" s="4" t="s">
        <v>10</v>
      </c>
      <c r="C9" s="7" t="n">
        <v>30</v>
      </c>
      <c r="D9" s="6" t="s">
        <v>11</v>
      </c>
    </row>
    <row r="10" customFormat="false" ht="15" hidden="false" customHeight="false" outlineLevel="0" collapsed="false">
      <c r="B10" s="4" t="s">
        <v>12</v>
      </c>
      <c r="C10" s="5" t="n">
        <v>30</v>
      </c>
      <c r="D10" s="6" t="s">
        <v>13</v>
      </c>
    </row>
    <row r="11" customFormat="false" ht="15" hidden="false" customHeight="false" outlineLevel="0" collapsed="false">
      <c r="B11" s="4" t="s">
        <v>14</v>
      </c>
      <c r="C11" s="7" t="n">
        <v>0.75</v>
      </c>
      <c r="D11" s="6" t="s">
        <v>15</v>
      </c>
    </row>
    <row r="12" customFormat="false" ht="15" hidden="false" customHeight="false" outlineLevel="0" collapsed="false">
      <c r="B12" s="4" t="s">
        <v>16</v>
      </c>
      <c r="C12" s="7" t="n">
        <v>70</v>
      </c>
      <c r="D12" s="6" t="s">
        <v>17</v>
      </c>
    </row>
    <row r="13" customFormat="false" ht="15" hidden="false" customHeight="false" outlineLevel="0" collapsed="false">
      <c r="B13" s="4" t="s">
        <v>18</v>
      </c>
      <c r="C13" s="8" t="n">
        <v>0.25</v>
      </c>
      <c r="D13" s="6" t="s">
        <v>19</v>
      </c>
    </row>
    <row r="14" customFormat="false" ht="15" hidden="false" customHeight="false" outlineLevel="0" collapsed="false">
      <c r="B14" s="4" t="s">
        <v>20</v>
      </c>
      <c r="C14" s="8" t="n">
        <v>0.02</v>
      </c>
      <c r="D14" s="6" t="s">
        <v>21</v>
      </c>
    </row>
    <row r="15" customFormat="false" ht="15" hidden="false" customHeight="false" outlineLevel="0" collapsed="false">
      <c r="B15" s="4" t="s">
        <v>22</v>
      </c>
      <c r="C15" s="5" t="n">
        <v>1500</v>
      </c>
      <c r="D15" s="6" t="s">
        <v>23</v>
      </c>
    </row>
    <row r="16" customFormat="false" ht="15" hidden="false" customHeight="false" outlineLevel="0" collapsed="false">
      <c r="B16" s="4" t="s">
        <v>24</v>
      </c>
      <c r="C16" s="7" t="n">
        <v>3000</v>
      </c>
      <c r="D16" s="6" t="s">
        <v>25</v>
      </c>
    </row>
    <row r="17" customFormat="false" ht="15" hidden="false" customHeight="false" outlineLevel="0" collapsed="false">
      <c r="B17" s="4" t="s">
        <v>26</v>
      </c>
      <c r="C17" s="8" t="n">
        <v>0.4</v>
      </c>
      <c r="D17" s="6" t="s">
        <v>27</v>
      </c>
    </row>
    <row r="19" customFormat="false" ht="15" hidden="false" customHeight="false" outlineLevel="0" collapsed="false">
      <c r="B19" s="3" t="s">
        <v>28</v>
      </c>
    </row>
    <row r="20" customFormat="false" ht="15" hidden="false" customHeight="false" outlineLevel="0" collapsed="false">
      <c r="B20" s="0" t="s">
        <v>29</v>
      </c>
      <c r="C20" s="9" t="n">
        <f aca="false">C15/C16</f>
        <v>0.5</v>
      </c>
    </row>
    <row r="21" customFormat="false" ht="15" hidden="false" customHeight="false" outlineLevel="0" collapsed="false">
      <c r="B21" s="0" t="s">
        <v>30</v>
      </c>
      <c r="C21" s="9" t="n">
        <f aca="false">C7*C8/1000</f>
        <v>0.342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7" min="3" style="0" width="14"/>
    <col collapsed="false" customWidth="true" hidden="false" outlineLevel="0" max="8" min="8" style="0" width="16"/>
  </cols>
  <sheetData>
    <row r="2" customFormat="false" ht="15" hidden="false" customHeight="false" outlineLevel="0" collapsed="false">
      <c r="B2" s="1" t="s">
        <v>31</v>
      </c>
    </row>
    <row r="3" customFormat="false" ht="15" hidden="false" customHeight="false" outlineLevel="0" collapsed="false">
      <c r="B3" s="2" t="s">
        <v>32</v>
      </c>
    </row>
    <row r="5" customFormat="false" ht="15" hidden="false" customHeight="false" outlineLevel="0" collapsed="false">
      <c r="B5" s="3" t="s">
        <v>33</v>
      </c>
      <c r="C5" s="3" t="s">
        <v>3</v>
      </c>
    </row>
    <row r="6" customFormat="false" ht="15" hidden="false" customHeight="false" outlineLevel="0" collapsed="false">
      <c r="B6" s="4" t="s">
        <v>34</v>
      </c>
      <c r="C6" s="10" t="n">
        <v>72</v>
      </c>
    </row>
    <row r="7" customFormat="false" ht="15" hidden="false" customHeight="false" outlineLevel="0" collapsed="false">
      <c r="B7" s="4" t="s">
        <v>35</v>
      </c>
      <c r="C7" s="10" t="n">
        <v>2</v>
      </c>
    </row>
    <row r="8" customFormat="false" ht="15" hidden="false" customHeight="false" outlineLevel="0" collapsed="false">
      <c r="B8" s="4" t="s">
        <v>36</v>
      </c>
      <c r="C8" s="10" t="n">
        <v>1</v>
      </c>
    </row>
    <row r="9" customFormat="false" ht="15" hidden="false" customHeight="false" outlineLevel="0" collapsed="false">
      <c r="B9" s="4" t="s">
        <v>37</v>
      </c>
      <c r="C9" s="5" t="n">
        <f aca="false">'1 · Settings'!C6</f>
        <v>3.25</v>
      </c>
    </row>
    <row r="10" customFormat="false" ht="15" hidden="false" customHeight="false" outlineLevel="0" collapsed="false">
      <c r="B10" s="4" t="s">
        <v>38</v>
      </c>
      <c r="C10" s="8" t="n">
        <f aca="false">'1 · Settings'!C17</f>
        <v>0.4</v>
      </c>
    </row>
    <row r="12" customFormat="false" ht="15" hidden="false" customHeight="false" outlineLevel="0" collapsed="false">
      <c r="B12" s="3" t="s">
        <v>39</v>
      </c>
    </row>
    <row r="13" customFormat="false" ht="15" hidden="false" customHeight="false" outlineLevel="0" collapsed="false">
      <c r="B13" s="4" t="s">
        <v>40</v>
      </c>
      <c r="C13" s="11" t="n">
        <f aca="false">C7*'1 · Settings'!C10*C8</f>
        <v>60</v>
      </c>
    </row>
    <row r="14" customFormat="false" ht="15" hidden="false" customHeight="false" outlineLevel="0" collapsed="false">
      <c r="B14" s="4" t="s">
        <v>41</v>
      </c>
      <c r="C14" s="11" t="n">
        <f aca="false">'1 · Settings'!C11*'1 · Settings'!C9*C8</f>
        <v>22.5</v>
      </c>
    </row>
    <row r="15" customFormat="false" ht="15" hidden="false" customHeight="false" outlineLevel="0" collapsed="false">
      <c r="B15" s="12" t="s">
        <v>42</v>
      </c>
      <c r="C15" s="11" t="n">
        <f aca="false">C13+C14</f>
        <v>82.5</v>
      </c>
    </row>
    <row r="16" customFormat="false" ht="15" hidden="false" customHeight="false" outlineLevel="0" collapsed="false">
      <c r="B16" s="4" t="s">
        <v>43</v>
      </c>
      <c r="C16" s="11" t="n">
        <f aca="false">C15/C6</f>
        <v>1.14583333333333</v>
      </c>
    </row>
    <row r="17" customFormat="false" ht="15" hidden="false" customHeight="false" outlineLevel="0" collapsed="false">
      <c r="B17" s="4" t="s">
        <v>44</v>
      </c>
      <c r="C17" s="11" t="n">
        <f aca="false">C9</f>
        <v>3.25</v>
      </c>
    </row>
    <row r="18" customFormat="false" ht="15" hidden="false" customHeight="false" outlineLevel="0" collapsed="false">
      <c r="B18" s="4" t="s">
        <v>45</v>
      </c>
      <c r="C18" s="11" t="n">
        <f aca="false">C7*C8*'1 · Settings'!C21</f>
        <v>0.684</v>
      </c>
    </row>
    <row r="19" customFormat="false" ht="15" hidden="false" customHeight="false" outlineLevel="0" collapsed="false">
      <c r="B19" s="4" t="s">
        <v>46</v>
      </c>
      <c r="C19" s="11" t="n">
        <f aca="false">'1 · Settings'!C9/('1 · Settings'!C12*(1-'1 · Settings'!C13*(C7-1)))*C8</f>
        <v>0.571428571428571</v>
      </c>
    </row>
    <row r="20" customFormat="false" ht="15" hidden="false" customHeight="false" outlineLevel="0" collapsed="false">
      <c r="B20" s="4" t="s">
        <v>47</v>
      </c>
      <c r="C20" s="11" t="n">
        <f aca="false">(C17+C18)*'1 · Settings'!C14</f>
        <v>0.07868</v>
      </c>
    </row>
    <row r="21" customFormat="false" ht="15" hidden="false" customHeight="false" outlineLevel="0" collapsed="false">
      <c r="B21" s="4" t="s">
        <v>48</v>
      </c>
      <c r="C21" s="11" t="n">
        <f aca="false">'1 · Settings'!C20</f>
        <v>0.5</v>
      </c>
    </row>
    <row r="22" customFormat="false" ht="15" hidden="false" customHeight="false" outlineLevel="0" collapsed="false">
      <c r="B22" s="12" t="s">
        <v>49</v>
      </c>
      <c r="C22" s="13" t="n">
        <f aca="false">C16+C17+C18+C19+C20+C21</f>
        <v>6.22994190476191</v>
      </c>
    </row>
    <row r="23" customFormat="false" ht="15" hidden="false" customHeight="false" outlineLevel="0" collapsed="false">
      <c r="B23" s="12" t="s">
        <v>50</v>
      </c>
      <c r="C23" s="13" t="n">
        <f aca="false">C22*(1+C10)</f>
        <v>8.72191866666667</v>
      </c>
    </row>
    <row r="24" customFormat="false" ht="15" hidden="false" customHeight="false" outlineLevel="0" collapsed="false">
      <c r="B24" s="4" t="s">
        <v>51</v>
      </c>
      <c r="C24" s="11" t="n">
        <f aca="false">C23-C22</f>
        <v>2.49197676190476</v>
      </c>
    </row>
    <row r="25" customFormat="false" ht="15" hidden="false" customHeight="false" outlineLevel="0" collapsed="false">
      <c r="B25" s="12" t="s">
        <v>52</v>
      </c>
      <c r="C25" s="11" t="n">
        <f aca="false">C23*C6</f>
        <v>627.978144</v>
      </c>
    </row>
    <row r="26" customFormat="false" ht="15" hidden="false" customHeight="false" outlineLevel="0" collapsed="false">
      <c r="B26" s="12" t="s">
        <v>53</v>
      </c>
      <c r="C26" s="11" t="n">
        <f aca="false">C24*C6</f>
        <v>179.422326857143</v>
      </c>
    </row>
    <row r="28" customFormat="false" ht="15" hidden="false" customHeight="false" outlineLevel="0" collapsed="false">
      <c r="B28" s="3" t="s">
        <v>54</v>
      </c>
      <c r="C28" s="14" t="str">
        <f aca="false">IF(C16/C22&gt;0.3,"⚠ Fixed costs are over 30% of the piece cost — this run is too small. Raise the price, raise the minimum, or route to DTG/DTF.","OK — quantity is healthy for screen printing.")</f>
        <v>OK — quantity is healthy for screen printing.</v>
      </c>
      <c r="D28" s="14"/>
      <c r="E28" s="14"/>
      <c r="F28" s="14"/>
      <c r="G28" s="14"/>
      <c r="H28" s="14"/>
    </row>
  </sheetData>
  <mergeCells count="1">
    <mergeCell ref="C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7" min="3" style="0" width="14"/>
    <col collapsed="false" customWidth="true" hidden="false" outlineLevel="0" max="8" min="8" style="0" width="16"/>
  </cols>
  <sheetData>
    <row r="2" customFormat="false" ht="15" hidden="false" customHeight="false" outlineLevel="0" collapsed="false">
      <c r="B2" s="1" t="s">
        <v>55</v>
      </c>
    </row>
    <row r="3" customFormat="false" ht="15" hidden="false" customHeight="false" outlineLevel="0" collapsed="false">
      <c r="B3" s="2" t="s">
        <v>56</v>
      </c>
    </row>
    <row r="5" customFormat="false" ht="15" hidden="false" customHeight="false" outlineLevel="0" collapsed="false">
      <c r="B5" s="3" t="s">
        <v>57</v>
      </c>
      <c r="C5" s="3" t="s">
        <v>58</v>
      </c>
      <c r="D5" s="3" t="s">
        <v>59</v>
      </c>
      <c r="E5" s="3" t="s">
        <v>60</v>
      </c>
      <c r="F5" s="3" t="s">
        <v>61</v>
      </c>
    </row>
    <row r="6" customFormat="false" ht="15" hidden="false" customHeight="false" outlineLevel="0" collapsed="false">
      <c r="B6" s="15" t="n">
        <v>24</v>
      </c>
      <c r="C6" s="16" t="n">
        <f aca="false">('2 · Quote a Job'!C7*'1 · Settings'!C10*'2 · Quote a Job'!C8+'1 · Settings'!C11*'1 · Settings'!C9*'2 · Quote a Job'!C8)/B6</f>
        <v>3.4375</v>
      </c>
      <c r="D6" s="16" t="n">
        <f aca="false">C6+'2 · Quote a Job'!C17+'2 · Quote a Job'!C18+'2 · Quote a Job'!C19+'2 · Quote a Job'!C20+'2 · Quote a Job'!C21</f>
        <v>8.52160857142857</v>
      </c>
      <c r="E6" s="16" t="n">
        <f aca="false">D6*(1+'2 · Quote a Job'!C10)</f>
        <v>11.930252</v>
      </c>
      <c r="F6" s="16" t="n">
        <f aca="false">E6*B6</f>
        <v>286.326048</v>
      </c>
    </row>
    <row r="7" customFormat="false" ht="15" hidden="false" customHeight="false" outlineLevel="0" collapsed="false">
      <c r="B7" s="15" t="n">
        <v>48</v>
      </c>
      <c r="C7" s="16" t="n">
        <f aca="false">('2 · Quote a Job'!C7*'1 · Settings'!C10*'2 · Quote a Job'!C8+'1 · Settings'!C11*'1 · Settings'!C9*'2 · Quote a Job'!C8)/B7</f>
        <v>1.71875</v>
      </c>
      <c r="D7" s="16" t="n">
        <f aca="false">C7+'2 · Quote a Job'!C17+'2 · Quote a Job'!C18+'2 · Quote a Job'!C19+'2 · Quote a Job'!C20+'2 · Quote a Job'!C21</f>
        <v>6.80285857142857</v>
      </c>
      <c r="E7" s="16" t="n">
        <f aca="false">D7*(1+'2 · Quote a Job'!C10)</f>
        <v>9.524002</v>
      </c>
      <c r="F7" s="16" t="n">
        <f aca="false">E7*B7</f>
        <v>457.152096</v>
      </c>
    </row>
    <row r="8" customFormat="false" ht="15" hidden="false" customHeight="false" outlineLevel="0" collapsed="false">
      <c r="B8" s="15" t="n">
        <v>72</v>
      </c>
      <c r="C8" s="16" t="n">
        <f aca="false">('2 · Quote a Job'!C7*'1 · Settings'!C10*'2 · Quote a Job'!C8+'1 · Settings'!C11*'1 · Settings'!C9*'2 · Quote a Job'!C8)/B8</f>
        <v>1.14583333333333</v>
      </c>
      <c r="D8" s="16" t="n">
        <f aca="false">C8+'2 · Quote a Job'!C17+'2 · Quote a Job'!C18+'2 · Quote a Job'!C19+'2 · Quote a Job'!C20+'2 · Quote a Job'!C21</f>
        <v>6.22994190476191</v>
      </c>
      <c r="E8" s="16" t="n">
        <f aca="false">D8*(1+'2 · Quote a Job'!C10)</f>
        <v>8.72191866666667</v>
      </c>
      <c r="F8" s="16" t="n">
        <f aca="false">E8*B8</f>
        <v>627.978144</v>
      </c>
    </row>
    <row r="9" customFormat="false" ht="15" hidden="false" customHeight="false" outlineLevel="0" collapsed="false">
      <c r="B9" s="15" t="n">
        <v>144</v>
      </c>
      <c r="C9" s="16" t="n">
        <f aca="false">('2 · Quote a Job'!C7*'1 · Settings'!C10*'2 · Quote a Job'!C8+'1 · Settings'!C11*'1 · Settings'!C9*'2 · Quote a Job'!C8)/B9</f>
        <v>0.572916666666667</v>
      </c>
      <c r="D9" s="16" t="n">
        <f aca="false">C9+'2 · Quote a Job'!C17+'2 · Quote a Job'!C18+'2 · Quote a Job'!C19+'2 · Quote a Job'!C20+'2 · Quote a Job'!C21</f>
        <v>5.65702523809524</v>
      </c>
      <c r="E9" s="16" t="n">
        <f aca="false">D9*(1+'2 · Quote a Job'!C10)</f>
        <v>7.91983533333333</v>
      </c>
      <c r="F9" s="16" t="n">
        <f aca="false">E9*B9</f>
        <v>1140.456288</v>
      </c>
    </row>
    <row r="10" customFormat="false" ht="15" hidden="false" customHeight="false" outlineLevel="0" collapsed="false">
      <c r="B10" s="15" t="n">
        <v>288</v>
      </c>
      <c r="C10" s="16" t="n">
        <f aca="false">('2 · Quote a Job'!C7*'1 · Settings'!C10*'2 · Quote a Job'!C8+'1 · Settings'!C11*'1 · Settings'!C9*'2 · Quote a Job'!C8)/B10</f>
        <v>0.286458333333333</v>
      </c>
      <c r="D10" s="16" t="n">
        <f aca="false">C10+'2 · Quote a Job'!C17+'2 · Quote a Job'!C18+'2 · Quote a Job'!C19+'2 · Quote a Job'!C20+'2 · Quote a Job'!C21</f>
        <v>5.37056690476191</v>
      </c>
      <c r="E10" s="16" t="n">
        <f aca="false">D10*(1+'2 · Quote a Job'!C10)</f>
        <v>7.51879366666667</v>
      </c>
      <c r="F10" s="16" t="n">
        <f aca="false">E10*B10</f>
        <v>2165.412576</v>
      </c>
    </row>
    <row r="11" customFormat="false" ht="15" hidden="false" customHeight="false" outlineLevel="0" collapsed="false">
      <c r="B11" s="15" t="n">
        <v>500</v>
      </c>
      <c r="C11" s="16" t="n">
        <f aca="false">('2 · Quote a Job'!C7*'1 · Settings'!C10*'2 · Quote a Job'!C8+'1 · Settings'!C11*'1 · Settings'!C9*'2 · Quote a Job'!C8)/B11</f>
        <v>0.165</v>
      </c>
      <c r="D11" s="16" t="n">
        <f aca="false">C11+'2 · Quote a Job'!C17+'2 · Quote a Job'!C18+'2 · Quote a Job'!C19+'2 · Quote a Job'!C20+'2 · Quote a Job'!C21</f>
        <v>5.24910857142857</v>
      </c>
      <c r="E11" s="16" t="n">
        <f aca="false">D11*(1+'2 · Quote a Job'!C10)</f>
        <v>7.348752</v>
      </c>
      <c r="F11" s="16" t="n">
        <f aca="false">E11*B11</f>
        <v>3674.376</v>
      </c>
    </row>
    <row r="13" customFormat="false" ht="15" hidden="false" customHeight="false" outlineLevel="0" collapsed="false">
      <c r="B13" s="17" t="s">
        <v>62</v>
      </c>
      <c r="C13" s="17"/>
      <c r="D13" s="17"/>
      <c r="E13" s="17"/>
      <c r="F13" s="17"/>
      <c r="G13" s="17"/>
      <c r="H13" s="17"/>
    </row>
  </sheetData>
  <mergeCells count="1">
    <mergeCell ref="B13:H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4"/>
    <col collapsed="false" customWidth="true" hidden="false" outlineLevel="0" max="5" min="5" style="0" width="26"/>
    <col collapsed="false" customWidth="true" hidden="false" outlineLevel="0" max="6" min="6" style="0" width="30"/>
    <col collapsed="false" customWidth="true" hidden="false" outlineLevel="0" max="7" min="7" style="0" width="14"/>
    <col collapsed="false" customWidth="true" hidden="false" outlineLevel="0" max="8" min="8" style="0" width="16"/>
  </cols>
  <sheetData>
    <row r="2" customFormat="false" ht="15" hidden="false" customHeight="false" outlineLevel="0" collapsed="false">
      <c r="B2" s="1" t="s">
        <v>63</v>
      </c>
    </row>
    <row r="3" customFormat="false" ht="15" hidden="false" customHeight="false" outlineLevel="0" collapsed="false">
      <c r="B3" s="2" t="s">
        <v>64</v>
      </c>
    </row>
    <row r="5" customFormat="false" ht="15" hidden="false" customHeight="false" outlineLevel="0" collapsed="false">
      <c r="B5" s="3" t="s">
        <v>65</v>
      </c>
      <c r="E5" s="3" t="s">
        <v>66</v>
      </c>
    </row>
    <row r="6" customFormat="false" ht="15" hidden="false" customHeight="false" outlineLevel="0" collapsed="false">
      <c r="B6" s="12" t="s">
        <v>67</v>
      </c>
      <c r="C6" s="12" t="s">
        <v>68</v>
      </c>
      <c r="E6" s="12" t="s">
        <v>69</v>
      </c>
      <c r="F6" s="18" t="s">
        <v>70</v>
      </c>
      <c r="G6" s="18"/>
      <c r="H6" s="18"/>
    </row>
    <row r="7" customFormat="false" ht="15" hidden="false" customHeight="false" outlineLevel="0" collapsed="false">
      <c r="B7" s="19" t="n">
        <v>0.25</v>
      </c>
      <c r="C7" s="20" t="n">
        <f aca="false">B7/(1+B7)</f>
        <v>0.2</v>
      </c>
      <c r="E7" s="12" t="s">
        <v>71</v>
      </c>
      <c r="F7" s="18" t="s">
        <v>72</v>
      </c>
      <c r="G7" s="18"/>
      <c r="H7" s="18"/>
    </row>
    <row r="8" customFormat="false" ht="15" hidden="false" customHeight="false" outlineLevel="0" collapsed="false">
      <c r="B8" s="19" t="n">
        <v>0.35</v>
      </c>
      <c r="C8" s="20" t="n">
        <f aca="false">B8/(1+B8)</f>
        <v>0.259259259259259</v>
      </c>
      <c r="E8" s="12" t="s">
        <v>73</v>
      </c>
      <c r="F8" s="18" t="s">
        <v>74</v>
      </c>
      <c r="G8" s="18"/>
      <c r="H8" s="18"/>
    </row>
    <row r="9" customFormat="false" ht="15" hidden="false" customHeight="false" outlineLevel="0" collapsed="false">
      <c r="B9" s="19" t="n">
        <v>0.4</v>
      </c>
      <c r="C9" s="20" t="n">
        <f aca="false">B9/(1+B9)</f>
        <v>0.285714285714286</v>
      </c>
      <c r="E9" s="12" t="s">
        <v>75</v>
      </c>
      <c r="F9" s="18" t="s">
        <v>76</v>
      </c>
      <c r="G9" s="18"/>
      <c r="H9" s="18"/>
    </row>
    <row r="10" customFormat="false" ht="15" hidden="false" customHeight="false" outlineLevel="0" collapsed="false">
      <c r="B10" s="19" t="n">
        <v>0.5</v>
      </c>
      <c r="C10" s="20" t="n">
        <f aca="false">B10/(1+B10)</f>
        <v>0.333333333333333</v>
      </c>
      <c r="E10" s="12" t="s">
        <v>77</v>
      </c>
      <c r="F10" s="18" t="s">
        <v>78</v>
      </c>
      <c r="G10" s="18"/>
      <c r="H10" s="18"/>
    </row>
    <row r="11" customFormat="false" ht="15" hidden="false" customHeight="false" outlineLevel="0" collapsed="false">
      <c r="B11" s="19" t="n">
        <v>0.6</v>
      </c>
      <c r="C11" s="20" t="n">
        <f aca="false">B11/(1+B11)</f>
        <v>0.375</v>
      </c>
      <c r="E11" s="12" t="s">
        <v>79</v>
      </c>
      <c r="F11" s="18" t="s">
        <v>80</v>
      </c>
      <c r="G11" s="18"/>
      <c r="H11" s="18"/>
    </row>
    <row r="12" customFormat="false" ht="15" hidden="false" customHeight="false" outlineLevel="0" collapsed="false">
      <c r="B12" s="19" t="n">
        <v>0.75</v>
      </c>
      <c r="C12" s="20" t="n">
        <f aca="false">B12/(1+B12)</f>
        <v>0.428571428571429</v>
      </c>
    </row>
    <row r="13" customFormat="false" ht="15" hidden="false" customHeight="false" outlineLevel="0" collapsed="false">
      <c r="B13" s="19" t="n">
        <v>1</v>
      </c>
      <c r="C13" s="20" t="n">
        <f aca="false">B13/(1+B13)</f>
        <v>0.5</v>
      </c>
    </row>
    <row r="16" customFormat="false" ht="15" hidden="false" customHeight="false" outlineLevel="0" collapsed="false">
      <c r="B16" s="3" t="s">
        <v>81</v>
      </c>
    </row>
    <row r="17" customFormat="false" ht="15" hidden="false" customHeight="false" outlineLevel="0" collapsed="false">
      <c r="B17" s="21" t="s">
        <v>82</v>
      </c>
      <c r="C17" s="21"/>
      <c r="D17" s="21"/>
      <c r="E17" s="21"/>
      <c r="F17" s="21"/>
      <c r="G17" s="21"/>
      <c r="H17" s="21"/>
    </row>
    <row r="19" customFormat="false" ht="15" hidden="false" customHeight="false" outlineLevel="0" collapsed="false">
      <c r="B19" s="6" t="s">
        <v>83</v>
      </c>
    </row>
    <row r="20" customFormat="false" ht="15" hidden="false" customHeight="false" outlineLevel="0" collapsed="false">
      <c r="B20" s="6" t="s">
        <v>84</v>
      </c>
    </row>
  </sheetData>
  <mergeCells count="7">
    <mergeCell ref="F6:H6"/>
    <mergeCell ref="F7:H7"/>
    <mergeCell ref="F8:H8"/>
    <mergeCell ref="F9:H9"/>
    <mergeCell ref="F10:H10"/>
    <mergeCell ref="F11:H11"/>
    <mergeCell ref="B17:H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2026-10-12T04:06:31Z</dcterms:created>
  <dc:creator>openpyxl</dc:creator>
  <dc:description/>
  <dc:language>en-US</dc:language>
  <cp:lastModifiedBy/>
  <dcterms:modified xsi:type="dcterms:W3CDTF">2026-10-12T04:07:33Z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